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lsa.gov.il\Shares\אגף רכש מכרזים והתקשרויות\מכרזים\איחוד 2022\2024\מכרזים\1624-2024 תפעול, תחזוקה ופיתוח מערכת המידע לתוכנית הלאומית לילדים ונוער בסיכון 360 עבור משרד הרווחה והביטחון החברתי\מכרז\"/>
    </mc:Choice>
  </mc:AlternateContent>
  <bookViews>
    <workbookView xWindow="-105" yWindow="-105" windowWidth="23250" windowHeight="12450" tabRatio="413"/>
  </bookViews>
  <sheets>
    <sheet name="שער" sheetId="1" r:id="rId1"/>
    <sheet name="תפעול ותחזוקה" sheetId="11" r:id="rId2"/>
    <sheet name="שינויים ושיפורים" sheetId="9" r:id="rId3"/>
    <sheet name="סך עלות לצורך השוואת הצעות"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1" l="1"/>
  <c r="G4" i="11" l="1"/>
  <c r="G5" i="11" s="1"/>
  <c r="H4" i="11" l="1"/>
  <c r="H5" i="11" s="1"/>
  <c r="D11" i="9"/>
  <c r="D10" i="9"/>
  <c r="D9" i="9"/>
  <c r="D8" i="9"/>
  <c r="D7" i="9"/>
  <c r="D6" i="9"/>
  <c r="D5" i="9"/>
  <c r="D4" i="9"/>
  <c r="D3" i="9"/>
  <c r="I4" i="11" l="1"/>
  <c r="I5" i="11" s="1"/>
  <c r="G3" i="9"/>
  <c r="J4" i="11" l="1"/>
  <c r="J5" i="11" s="1"/>
  <c r="G6" i="9"/>
  <c r="G7" i="9"/>
  <c r="G8" i="9"/>
  <c r="G9" i="9"/>
  <c r="G10" i="9"/>
  <c r="G11" i="9"/>
  <c r="G4" i="9"/>
  <c r="G5" i="9"/>
  <c r="K4" i="11" l="1"/>
  <c r="K5" i="11" s="1"/>
  <c r="G12" i="9"/>
  <c r="L4" i="11" l="1"/>
  <c r="L5" i="11" s="1"/>
  <c r="M4" i="11" l="1"/>
  <c r="M5" i="11" s="1"/>
  <c r="E8" i="11" s="1"/>
  <c r="C4" i="10"/>
  <c r="B17" i="9"/>
  <c r="C3" i="10" l="1"/>
  <c r="C5" i="10" l="1"/>
</calcChain>
</file>

<file path=xl/sharedStrings.xml><?xml version="1.0" encoding="utf-8"?>
<sst xmlns="http://schemas.openxmlformats.org/spreadsheetml/2006/main" count="72" uniqueCount="68">
  <si>
    <t>מזהה הפנייה לקבלת הצעות:</t>
  </si>
  <si>
    <t>נושא הפנייה לקבלת הצעות:</t>
  </si>
  <si>
    <t>שם הגוף המציע:</t>
  </si>
  <si>
    <t>תאריך:</t>
  </si>
  <si>
    <r>
      <t xml:space="preserve">מזהה הגוף המציע </t>
    </r>
    <r>
      <rPr>
        <sz val="12"/>
        <color theme="1"/>
        <rFont val="Arial"/>
        <family val="2"/>
        <scheme val="minor"/>
      </rPr>
      <t>(ח.פ/ח.צ/ע.מ וכדו')</t>
    </r>
  </si>
  <si>
    <t>חתימה וחותמת:</t>
  </si>
  <si>
    <t>שנה 2</t>
  </si>
  <si>
    <t>שנה 3</t>
  </si>
  <si>
    <t>שנה 4</t>
  </si>
  <si>
    <t>שנה 5</t>
  </si>
  <si>
    <t>שנה 6</t>
  </si>
  <si>
    <t>שנה 7</t>
  </si>
  <si>
    <t>שנה 8</t>
  </si>
  <si>
    <r>
      <rPr>
        <sz val="16"/>
        <color theme="1"/>
        <rFont val="Arial"/>
        <family val="2"/>
        <scheme val="minor"/>
      </rPr>
      <t>מדינת ישראל</t>
    </r>
    <r>
      <rPr>
        <sz val="11"/>
        <color theme="1"/>
        <rFont val="Arial"/>
        <family val="2"/>
        <charset val="177"/>
        <scheme val="minor"/>
      </rPr>
      <t xml:space="preserve">
</t>
    </r>
    <r>
      <rPr>
        <b/>
        <sz val="24"/>
        <color theme="1"/>
        <rFont val="Arial"/>
        <family val="2"/>
        <scheme val="minor"/>
      </rPr>
      <t>משרד הרווחה והביטחון החברתי</t>
    </r>
    <r>
      <rPr>
        <b/>
        <sz val="20"/>
        <color theme="1"/>
        <rFont val="Arial"/>
        <family val="2"/>
        <scheme val="minor"/>
      </rPr>
      <t xml:space="preserve">
</t>
    </r>
    <r>
      <rPr>
        <sz val="16"/>
        <color theme="1"/>
        <rFont val="Arial"/>
        <family val="2"/>
        <scheme val="minor"/>
      </rPr>
      <t>אגף בכיר טכנולוגיות דיגיטליות ומידע</t>
    </r>
  </si>
  <si>
    <t>מספר משתמשים</t>
  </si>
  <si>
    <t>תפקידים ותעריפים</t>
  </si>
  <si>
    <t>תפקיד</t>
  </si>
  <si>
    <t>מס"ד ורמה</t>
  </si>
  <si>
    <t>מנתח מערכות</t>
  </si>
  <si>
    <t>2.2ג</t>
  </si>
  <si>
    <t>מפתח תוכנה</t>
  </si>
  <si>
    <t>2.3ג</t>
  </si>
  <si>
    <t>בודק תוכנה</t>
  </si>
  <si>
    <t>2.4ג</t>
  </si>
  <si>
    <r>
      <t xml:space="preserve">מעצב חווית וממשק משתמש </t>
    </r>
    <r>
      <rPr>
        <sz val="11"/>
        <color theme="1"/>
        <rFont val="Arial"/>
        <family val="2"/>
        <scheme val="minor"/>
      </rPr>
      <t>UX/UI</t>
    </r>
  </si>
  <si>
    <t>2.6ב</t>
  </si>
  <si>
    <r>
      <t>מנהל בסיס נתונים (</t>
    </r>
    <r>
      <rPr>
        <sz val="11"/>
        <color theme="1"/>
        <rFont val="Arial"/>
        <family val="2"/>
        <scheme val="minor"/>
      </rPr>
      <t>DBA</t>
    </r>
    <r>
      <rPr>
        <sz val="12"/>
        <color theme="1"/>
        <rFont val="Arial"/>
        <family val="2"/>
        <scheme val="minor"/>
      </rPr>
      <t>)</t>
    </r>
  </si>
  <si>
    <t>3.4ג</t>
  </si>
  <si>
    <t>ארכיטקט ראשי</t>
  </si>
  <si>
    <t>6.2ב</t>
  </si>
  <si>
    <t>מומחה טכנולוגיות הגנת סייבר</t>
  </si>
  <si>
    <t>6.4ב</t>
  </si>
  <si>
    <t>ארכיטקט פתרונות ענן</t>
  </si>
  <si>
    <t>6.7ג</t>
  </si>
  <si>
    <t>כמות שעות לצורך השוואה</t>
  </si>
  <si>
    <r>
      <t xml:space="preserve">אחוז הנחה מוצע
</t>
    </r>
    <r>
      <rPr>
        <b/>
        <sz val="9"/>
        <color rgb="FFFF0000"/>
        <rFont val="Arial"/>
        <family val="2"/>
        <scheme val="minor"/>
      </rPr>
      <t>מוגבל עד 20%</t>
    </r>
    <r>
      <rPr>
        <b/>
        <sz val="12"/>
        <color theme="1"/>
        <rFont val="Arial"/>
        <family val="2"/>
        <scheme val="minor"/>
      </rPr>
      <t xml:space="preserve">
(%)</t>
    </r>
  </si>
  <si>
    <t>רכיב</t>
  </si>
  <si>
    <t>סה"כ עלות לצורך השוואת הצעות</t>
  </si>
  <si>
    <t>תפעול ותחזוקה</t>
  </si>
  <si>
    <t>שינויים ושיפורים</t>
  </si>
  <si>
    <t>עלות שנתית כוללת לצורך השוואה</t>
  </si>
  <si>
    <t>תפעול, תחזוקה ופיתוח מערכת המידע לתוכנית הלאומית לילדים ונוער בסיכון 360</t>
  </si>
  <si>
    <t>2.1ג</t>
  </si>
  <si>
    <t>מנהל פרויקט</t>
  </si>
  <si>
    <r>
      <t xml:space="preserve">* תעריף עדכני (₪ לשעה </t>
    </r>
    <r>
      <rPr>
        <b/>
        <u/>
        <sz val="12"/>
        <color theme="1"/>
        <rFont val="Arial"/>
        <family val="2"/>
        <scheme val="minor"/>
      </rPr>
      <t>כולל</t>
    </r>
    <r>
      <rPr>
        <b/>
        <sz val="12"/>
        <color theme="1"/>
        <rFont val="Arial"/>
        <family val="2"/>
        <scheme val="minor"/>
      </rPr>
      <t xml:space="preserve"> מע"מ)</t>
    </r>
  </si>
  <si>
    <r>
      <t xml:space="preserve">עלות כוללת
(₪ </t>
    </r>
    <r>
      <rPr>
        <b/>
        <u/>
        <sz val="12"/>
        <color theme="1"/>
        <rFont val="Arial"/>
        <family val="2"/>
        <scheme val="minor"/>
      </rPr>
      <t>כולל</t>
    </r>
    <r>
      <rPr>
        <b/>
        <sz val="12"/>
        <color theme="1"/>
        <rFont val="Arial"/>
        <family val="2"/>
        <scheme val="minor"/>
      </rPr>
      <t xml:space="preserve"> מע"מ)</t>
    </r>
  </si>
  <si>
    <r>
      <t xml:space="preserve">עלות תפעול ותחזוקה לכמות משתמשים מבוקשת (₪ </t>
    </r>
    <r>
      <rPr>
        <b/>
        <u/>
        <sz val="11"/>
        <color theme="1"/>
        <rFont val="Arial"/>
        <family val="2"/>
        <scheme val="minor"/>
      </rPr>
      <t>כולל</t>
    </r>
    <r>
      <rPr>
        <sz val="11"/>
        <color theme="1"/>
        <rFont val="Arial"/>
        <family val="2"/>
        <scheme val="minor"/>
      </rPr>
      <t xml:space="preserve"> מע"מ)</t>
    </r>
  </si>
  <si>
    <t>עלות תפעול ותחזוקה כוללת לכל תקופת ההתקשרות (₪ כולל מע"מ)</t>
  </si>
  <si>
    <r>
      <t xml:space="preserve">עלות כוללת
(₪ </t>
    </r>
    <r>
      <rPr>
        <b/>
        <u/>
        <sz val="12"/>
        <color theme="1"/>
        <rFont val="Arial"/>
        <family val="2"/>
        <charset val="177"/>
        <scheme val="minor"/>
      </rPr>
      <t>כולל</t>
    </r>
    <r>
      <rPr>
        <b/>
        <sz val="12"/>
        <color theme="1"/>
        <rFont val="Arial"/>
        <family val="2"/>
        <charset val="177"/>
        <scheme val="minor"/>
      </rPr>
      <t xml:space="preserve"> מע"מ)</t>
    </r>
  </si>
  <si>
    <r>
      <t xml:space="preserve">עלות שינויים ושיפורים לכל תקופת ההתקשרות (₪ </t>
    </r>
    <r>
      <rPr>
        <b/>
        <u/>
        <sz val="11"/>
        <color theme="1"/>
        <rFont val="Arial"/>
        <family val="2"/>
        <scheme val="minor"/>
      </rPr>
      <t>כולל</t>
    </r>
    <r>
      <rPr>
        <sz val="11"/>
        <color theme="1"/>
        <rFont val="Arial"/>
        <family val="2"/>
        <scheme val="minor"/>
      </rPr>
      <t xml:space="preserve"> מע"מ)</t>
    </r>
  </si>
  <si>
    <t>1624-2024</t>
  </si>
  <si>
    <t>עמודה1</t>
  </si>
  <si>
    <t>עמודה2</t>
  </si>
  <si>
    <t>עמודה3</t>
  </si>
  <si>
    <t>עמודה4</t>
  </si>
  <si>
    <t>(1) עבור מדרגת שינוי של 150 משתמשים מכמות הבסיס של 500 משתמשים, המשרד יוסיף/יפחית את התמורה בסכום המוצע</t>
  </si>
  <si>
    <r>
      <t xml:space="preserve">*התעריפים נכונים לגרסה 29 של הודעת התכם 16.2.11 "הספקת שירותי מחשוב למשרדי הממשלה".
התעריפים מוצגים </t>
    </r>
    <r>
      <rPr>
        <b/>
        <u/>
        <sz val="12"/>
        <color theme="1"/>
        <rFont val="Arial"/>
        <family val="2"/>
        <scheme val="minor"/>
      </rPr>
      <t>כולל</t>
    </r>
    <r>
      <rPr>
        <b/>
        <sz val="12"/>
        <color theme="1"/>
        <rFont val="Arial"/>
        <family val="2"/>
        <scheme val="minor"/>
      </rPr>
      <t xml:space="preserve"> מע"מ בשיעור 17%, ככל והתעריפים בהודעה או שיעור המע"מ ישתנו, הסכום שישולם לכל תפקיד תתעדכן בהתאם.</t>
    </r>
  </si>
  <si>
    <t>עמודה5</t>
  </si>
  <si>
    <t>עמודה6</t>
  </si>
  <si>
    <t>עמודה7</t>
  </si>
  <si>
    <t>עמודה8</t>
  </si>
  <si>
    <t>עמודה9</t>
  </si>
  <si>
    <t>עמודה10</t>
  </si>
  <si>
    <t>עמודה11</t>
  </si>
  <si>
    <t>עמודה12</t>
  </si>
  <si>
    <r>
      <t xml:space="preserve">עלות תפעול ותחזוקת המערכת עבור כמות בסיס של 500 משתמשים (₪ </t>
    </r>
    <r>
      <rPr>
        <b/>
        <u/>
        <sz val="12"/>
        <color theme="1"/>
        <rFont val="Arial"/>
        <family val="2"/>
        <scheme val="minor"/>
      </rPr>
      <t>כולל</t>
    </r>
    <r>
      <rPr>
        <sz val="12"/>
        <color theme="1"/>
        <rFont val="Arial"/>
        <family val="2"/>
        <scheme val="minor"/>
      </rPr>
      <t xml:space="preserve"> מע"מ) - רכיב זה מקבל משקל של 90% בחישוב העלות הכוללת לתפעול ותחזוקה</t>
    </r>
  </si>
  <si>
    <r>
      <t xml:space="preserve">שינוי עלות תפעול ותחזוקת המערכת עבור מדרגה של 150 עובדים </t>
    </r>
    <r>
      <rPr>
        <b/>
        <vertAlign val="superscript"/>
        <sz val="12"/>
        <color theme="1"/>
        <rFont val="Arial"/>
        <family val="2"/>
        <scheme val="minor"/>
      </rPr>
      <t>(1)</t>
    </r>
    <r>
      <rPr>
        <vertAlign val="superscript"/>
        <sz val="12"/>
        <color theme="1"/>
        <rFont val="Arial"/>
        <family val="2"/>
        <scheme val="minor"/>
      </rPr>
      <t xml:space="preserve"> </t>
    </r>
    <r>
      <rPr>
        <sz val="12"/>
        <color theme="1"/>
        <rFont val="Arial"/>
        <family val="2"/>
        <scheme val="minor"/>
      </rPr>
      <t xml:space="preserve"> (₪ </t>
    </r>
    <r>
      <rPr>
        <b/>
        <u/>
        <sz val="12"/>
        <color theme="1"/>
        <rFont val="Arial"/>
        <family val="2"/>
        <scheme val="minor"/>
      </rPr>
      <t>כולל</t>
    </r>
    <r>
      <rPr>
        <sz val="12"/>
        <color theme="1"/>
        <rFont val="Arial"/>
        <family val="2"/>
        <scheme val="minor"/>
      </rPr>
      <t xml:space="preserve"> מע"מ) - רכיב זה מקבל משקל של 10% בחישוב העלות הכוללת לתפעול ותחזוקה</t>
    </r>
  </si>
  <si>
    <r>
      <rPr>
        <b/>
        <u/>
        <sz val="12"/>
        <color theme="1"/>
        <rFont val="Arial"/>
        <family val="2"/>
        <scheme val="minor"/>
      </rPr>
      <t>דגשים למילוי הצעת המחיר</t>
    </r>
    <r>
      <rPr>
        <sz val="12"/>
        <color theme="1"/>
        <rFont val="Arial"/>
        <family val="2"/>
        <scheme val="minor"/>
      </rPr>
      <t xml:space="preserve">
- כל המחירים יוצגו במטבע המצויין בכותרת עמודת המחיר </t>
    </r>
    <r>
      <rPr>
        <b/>
        <u/>
        <sz val="12"/>
        <color theme="1"/>
        <rFont val="Arial"/>
        <family val="2"/>
        <scheme val="minor"/>
      </rPr>
      <t>כולל</t>
    </r>
    <r>
      <rPr>
        <sz val="12"/>
        <color theme="1"/>
        <rFont val="Arial"/>
        <family val="2"/>
        <scheme val="minor"/>
      </rPr>
      <t xml:space="preserve"> מע"מ.
- יש לשים לב להוראות שמנוסחות בכותרת העמודה.
- המחירים עבור שירותים מקצועיים הם לשעת עבודה (60 דקות) ואין להציע מחירים גבוהים מהמחירים המרביים שהמשרד קבע.
- שדות בכל צבע פרט ללבן חסומים. עדכון </t>
    </r>
    <r>
      <rPr>
        <b/>
        <sz val="12"/>
        <color theme="1"/>
        <rFont val="Arial"/>
        <family val="2"/>
        <scheme val="minor"/>
      </rPr>
      <t>מחירים ואחוזי ההנחה יש להזין בתאים הלבנים</t>
    </r>
    <r>
      <rPr>
        <sz val="12"/>
        <color theme="1"/>
        <rFont val="Arial"/>
        <family val="2"/>
        <scheme val="minor"/>
      </rPr>
      <t>.
- יש להדפיס את חוברת העבודה לאחר מילוי הנתונים ולחתום על התדפיס באופן המחייב את המציע. התדפיס החתום ייסרק בתבנית קובץ PDF ויוגש בצורה מקוונת יחד עם עותק דיגיטלי של חוברת העבודה בתבנית המקור (XLSX.).
- כל הכמויות המוצגות הן לצורך השוואת הצעות ואינן מחייבות את המשרד בכל צורה שהיא.</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</si>
</sst>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 #,##0_ ;_ * \-#,##0_ ;_ * &quot;-&quot;??_ ;_ @_ "/>
    <numFmt numFmtId="165" formatCode="_ [$₪-40D]\ * #,##0.00_ ;_ [$₪-40D]\ * \-#,##0.00_ ;_ [$₪-40D]\ * &quot;-&quot;??_ ;_ @_ "/>
    <numFmt numFmtId="166" formatCode="_ [$₪-40D]\ * #,##0_ ;_ [$₪-40D]\ * \-#,##0_ ;_ [$₪-40D]\ * &quot;-&quot;??_ ;_ @_ "/>
  </numFmts>
  <fonts count="21" x14ac:knownFonts="1">
    <font>
      <sz val="11"/>
      <color theme="1"/>
      <name val="Arial"/>
      <family val="2"/>
      <charset val="177"/>
      <scheme val="minor"/>
    </font>
    <font>
      <sz val="11"/>
      <color theme="1"/>
      <name val="Arial"/>
      <family val="2"/>
      <scheme val="minor"/>
    </font>
    <font>
      <sz val="10"/>
      <color rgb="FF000000"/>
      <name val="Times New Roman"/>
      <family val="1"/>
    </font>
    <font>
      <sz val="10"/>
      <color theme="1"/>
      <name val="Arial"/>
      <family val="2"/>
      <scheme val="minor"/>
    </font>
    <font>
      <b/>
      <sz val="20"/>
      <color theme="1"/>
      <name val="Arial"/>
      <family val="2"/>
      <scheme val="minor"/>
    </font>
    <font>
      <sz val="16"/>
      <color theme="1"/>
      <name val="Arial"/>
      <family val="2"/>
      <scheme val="minor"/>
    </font>
    <font>
      <sz val="12"/>
      <color theme="1"/>
      <name val="Arial"/>
      <family val="2"/>
      <scheme val="minor"/>
    </font>
    <font>
      <sz val="11"/>
      <color theme="1"/>
      <name val="Arial"/>
      <family val="2"/>
      <charset val="177"/>
      <scheme val="minor"/>
    </font>
    <font>
      <b/>
      <sz val="24"/>
      <color theme="1"/>
      <name val="Arial"/>
      <family val="2"/>
      <scheme val="minor"/>
    </font>
    <font>
      <sz val="12"/>
      <name val="Arial"/>
      <family val="2"/>
    </font>
    <font>
      <sz val="11"/>
      <color theme="1"/>
      <name val="Arial"/>
      <family val="2"/>
      <scheme val="minor"/>
    </font>
    <font>
      <b/>
      <sz val="12"/>
      <color theme="1"/>
      <name val="Arial"/>
      <family val="2"/>
      <scheme val="minor"/>
    </font>
    <font>
      <vertAlign val="superscript"/>
      <sz val="12"/>
      <color theme="1"/>
      <name val="Arial"/>
      <family val="2"/>
      <scheme val="minor"/>
    </font>
    <font>
      <b/>
      <sz val="9"/>
      <color rgb="FFFF0000"/>
      <name val="Arial"/>
      <family val="2"/>
      <scheme val="minor"/>
    </font>
    <font>
      <sz val="14"/>
      <color theme="1"/>
      <name val="Arial"/>
      <family val="2"/>
      <charset val="177"/>
      <scheme val="minor"/>
    </font>
    <font>
      <b/>
      <u/>
      <sz val="11"/>
      <color theme="1"/>
      <name val="Arial"/>
      <family val="2"/>
      <scheme val="minor"/>
    </font>
    <font>
      <b/>
      <u/>
      <sz val="12"/>
      <color theme="1"/>
      <name val="Arial"/>
      <family val="2"/>
      <scheme val="minor"/>
    </font>
    <font>
      <b/>
      <vertAlign val="superscript"/>
      <sz val="12"/>
      <color theme="1"/>
      <name val="Arial"/>
      <family val="2"/>
      <scheme val="minor"/>
    </font>
    <font>
      <b/>
      <sz val="12"/>
      <color theme="1"/>
      <name val="Arial"/>
      <family val="2"/>
      <charset val="177"/>
      <scheme val="minor"/>
    </font>
    <font>
      <b/>
      <u/>
      <sz val="12"/>
      <color theme="1"/>
      <name val="Arial"/>
      <family val="2"/>
      <charset val="177"/>
      <scheme val="minor"/>
    </font>
    <font>
      <sz val="12"/>
      <color theme="1"/>
      <name val="Arial"/>
      <family val="2"/>
      <charset val="177"/>
      <scheme val="minor"/>
    </font>
  </fonts>
  <fills count="9">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rgb="FFB8CCE4"/>
        <bgColor indexed="64"/>
      </patternFill>
    </fill>
    <fill>
      <patternFill patternType="solid">
        <fgColor theme="8"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43" fontId="7" fillId="0" borderId="0" applyFont="0" applyFill="0" applyBorder="0" applyAlignment="0" applyProtection="0"/>
    <xf numFmtId="9" fontId="7" fillId="0" borderId="0" applyFont="0" applyFill="0" applyBorder="0" applyAlignment="0" applyProtection="0"/>
  </cellStyleXfs>
  <cellXfs count="67">
    <xf numFmtId="0" fontId="0" fillId="0" borderId="0" xfId="0"/>
    <xf numFmtId="0" fontId="2" fillId="0" borderId="0" xfId="0" applyFont="1" applyAlignment="1">
      <alignment horizontal="center" vertical="top" wrapText="1" readingOrder="2"/>
    </xf>
    <xf numFmtId="0" fontId="3" fillId="0" borderId="0" xfId="0" applyFont="1" applyAlignment="1">
      <alignment horizontal="center" vertical="top" wrapText="1" readingOrder="2"/>
    </xf>
    <xf numFmtId="0" fontId="9" fillId="0" borderId="0" xfId="0" applyFont="1" applyAlignment="1">
      <alignment vertical="center"/>
    </xf>
    <xf numFmtId="0" fontId="9" fillId="0" borderId="0" xfId="0" applyFont="1"/>
    <xf numFmtId="0" fontId="9" fillId="0" borderId="0" xfId="0" applyFont="1" applyAlignment="1">
      <alignment vertical="top"/>
    </xf>
    <xf numFmtId="0" fontId="0" fillId="0" borderId="0" xfId="0" applyAlignment="1">
      <alignment vertical="top"/>
    </xf>
    <xf numFmtId="0" fontId="10" fillId="0" borderId="0" xfId="0" applyFont="1"/>
    <xf numFmtId="0" fontId="10" fillId="0" borderId="0" xfId="0" applyFont="1" applyAlignment="1">
      <alignment vertical="center"/>
    </xf>
    <xf numFmtId="0" fontId="10" fillId="0" borderId="0" xfId="0" applyFont="1" applyAlignment="1">
      <alignment horizontal="right" vertical="top" wrapText="1"/>
    </xf>
    <xf numFmtId="0" fontId="6" fillId="2" borderId="1" xfId="0" applyFont="1" applyFill="1" applyBorder="1" applyAlignment="1">
      <alignment horizontal="center" vertical="center" wrapText="1" readingOrder="2"/>
    </xf>
    <xf numFmtId="0" fontId="6" fillId="0" borderId="0" xfId="0" applyFont="1" applyAlignment="1">
      <alignment horizontal="right" vertical="center" wrapText="1" readingOrder="2"/>
    </xf>
    <xf numFmtId="0" fontId="6" fillId="0" borderId="0" xfId="0" applyFont="1" applyAlignment="1">
      <alignment horizontal="center" vertical="center" wrapText="1" readingOrder="2"/>
    </xf>
    <xf numFmtId="165" fontId="6" fillId="0" borderId="0" xfId="0" applyNumberFormat="1" applyFont="1" applyAlignment="1">
      <alignment horizontal="center" vertical="center" wrapText="1"/>
    </xf>
    <xf numFmtId="0" fontId="14" fillId="0" borderId="0" xfId="0" applyFont="1" applyAlignment="1">
      <alignment vertical="top"/>
    </xf>
    <xf numFmtId="0" fontId="0" fillId="0" borderId="0" xfId="0" applyAlignment="1">
      <alignment wrapText="1"/>
    </xf>
    <xf numFmtId="164" fontId="0" fillId="2" borderId="1" xfId="1" applyNumberFormat="1" applyFont="1" applyFill="1" applyBorder="1"/>
    <xf numFmtId="0" fontId="10" fillId="8" borderId="1" xfId="0" applyFont="1" applyFill="1" applyBorder="1" applyAlignment="1">
      <alignment vertical="center"/>
    </xf>
    <xf numFmtId="0" fontId="0" fillId="0" borderId="0" xfId="0" applyAlignment="1">
      <alignment vertical="center"/>
    </xf>
    <xf numFmtId="166" fontId="6" fillId="2" borderId="1" xfId="0" applyNumberFormat="1" applyFont="1" applyFill="1" applyBorder="1" applyAlignment="1">
      <alignment vertical="center" wrapText="1"/>
    </xf>
    <xf numFmtId="165" fontId="0" fillId="0" borderId="0" xfId="0" applyNumberFormat="1"/>
    <xf numFmtId="0" fontId="9" fillId="2" borderId="2" xfId="0" applyFont="1" applyFill="1" applyBorder="1" applyAlignment="1">
      <alignment horizontal="right" vertical="top" wrapText="1"/>
    </xf>
    <xf numFmtId="0" fontId="9" fillId="2" borderId="2" xfId="0" applyFont="1" applyFill="1" applyBorder="1" applyAlignment="1">
      <alignment horizontal="right" vertical="center" wrapText="1"/>
    </xf>
    <xf numFmtId="0" fontId="6" fillId="0" borderId="0" xfId="0" applyFont="1"/>
    <xf numFmtId="0" fontId="6" fillId="0" borderId="0" xfId="0" applyFont="1" applyAlignment="1" applyProtection="1">
      <alignment horizontal="right" vertical="top" wrapText="1"/>
      <protection locked="0"/>
    </xf>
    <xf numFmtId="0" fontId="6" fillId="0" borderId="0" xfId="0" applyFont="1" applyAlignment="1">
      <alignment vertical="top"/>
    </xf>
    <xf numFmtId="0" fontId="6" fillId="0" borderId="0" xfId="0" applyFont="1" applyAlignment="1">
      <alignment vertical="top" wrapText="1" readingOrder="2"/>
    </xf>
    <xf numFmtId="0" fontId="6" fillId="0" borderId="0" xfId="0" quotePrefix="1" applyFont="1" applyAlignment="1">
      <alignment vertical="top" wrapText="1" readingOrder="2"/>
    </xf>
    <xf numFmtId="49" fontId="9" fillId="0" borderId="2" xfId="0" applyNumberFormat="1" applyFont="1" applyBorder="1" applyAlignment="1" applyProtection="1">
      <alignment horizontal="right" vertical="center" wrapText="1"/>
      <protection locked="0"/>
    </xf>
    <xf numFmtId="14" fontId="9" fillId="0" borderId="2" xfId="0" applyNumberFormat="1" applyFont="1" applyBorder="1" applyAlignment="1" applyProtection="1">
      <alignment vertical="center" wrapText="1"/>
      <protection locked="0"/>
    </xf>
    <xf numFmtId="49" fontId="9" fillId="0" borderId="2" xfId="0" applyNumberFormat="1" applyFont="1" applyBorder="1" applyAlignment="1" applyProtection="1">
      <alignment horizontal="right" vertical="top" wrapText="1"/>
      <protection locked="0"/>
    </xf>
    <xf numFmtId="0" fontId="6" fillId="2" borderId="6" xfId="0" applyFont="1" applyFill="1" applyBorder="1" applyAlignment="1">
      <alignment horizontal="right" vertical="center" wrapText="1"/>
    </xf>
    <xf numFmtId="0" fontId="6" fillId="7" borderId="8" xfId="0" applyFont="1" applyFill="1" applyBorder="1" applyAlignment="1">
      <alignment horizontal="right" vertical="center" wrapText="1"/>
    </xf>
    <xf numFmtId="0" fontId="18" fillId="3" borderId="9" xfId="0" applyFont="1" applyFill="1" applyBorder="1" applyAlignment="1">
      <alignment horizontal="center" vertical="top" wrapText="1"/>
    </xf>
    <xf numFmtId="0" fontId="18" fillId="3" borderId="10" xfId="0" applyFont="1" applyFill="1" applyBorder="1" applyAlignment="1">
      <alignment horizontal="center" vertical="top" wrapText="1"/>
    </xf>
    <xf numFmtId="0" fontId="11" fillId="4" borderId="1" xfId="0" applyFont="1" applyFill="1" applyBorder="1" applyAlignment="1">
      <alignment horizontal="center" vertical="center" wrapText="1" readingOrder="2"/>
    </xf>
    <xf numFmtId="0" fontId="3" fillId="3" borderId="2" xfId="0" applyFont="1" applyFill="1" applyBorder="1" applyAlignment="1">
      <alignment horizontal="center" vertical="top" wrapText="1" readingOrder="2"/>
    </xf>
    <xf numFmtId="49" fontId="10" fillId="6" borderId="2" xfId="0" applyNumberFormat="1" applyFont="1" applyFill="1" applyBorder="1" applyAlignment="1">
      <alignment horizontal="right" vertical="top" wrapText="1" readingOrder="2"/>
    </xf>
    <xf numFmtId="164" fontId="6" fillId="2" borderId="1" xfId="1" applyNumberFormat="1" applyFont="1" applyFill="1" applyBorder="1" applyAlignment="1">
      <alignment vertical="center"/>
    </xf>
    <xf numFmtId="0" fontId="11" fillId="4" borderId="13" xfId="0" applyFont="1" applyFill="1" applyBorder="1" applyAlignment="1">
      <alignment horizontal="center" vertical="top" wrapText="1" readingOrder="2"/>
    </xf>
    <xf numFmtId="0" fontId="11" fillId="0" borderId="0" xfId="0" applyFont="1" applyAlignment="1">
      <alignment vertical="center" wrapText="1" readingOrder="2"/>
    </xf>
    <xf numFmtId="0" fontId="11" fillId="0" borderId="0" xfId="0" applyFont="1" applyAlignment="1">
      <alignment horizontal="center" vertical="center" wrapText="1" readingOrder="2"/>
    </xf>
    <xf numFmtId="0" fontId="6" fillId="2" borderId="1" xfId="0" applyFont="1" applyFill="1" applyBorder="1" applyAlignment="1">
      <alignment vertical="center" wrapText="1" readingOrder="2"/>
    </xf>
    <xf numFmtId="164" fontId="0" fillId="2" borderId="14" xfId="1" applyNumberFormat="1" applyFont="1" applyFill="1" applyBorder="1"/>
    <xf numFmtId="0" fontId="11" fillId="4" borderId="16" xfId="0" applyFont="1" applyFill="1" applyBorder="1" applyAlignment="1">
      <alignment horizontal="center" vertical="top" wrapText="1" readingOrder="2"/>
    </xf>
    <xf numFmtId="0" fontId="0" fillId="8" borderId="1" xfId="0" applyFill="1" applyBorder="1" applyAlignment="1">
      <alignment horizontal="right"/>
    </xf>
    <xf numFmtId="164" fontId="10" fillId="8" borderId="1" xfId="1" applyNumberFormat="1" applyFont="1" applyFill="1" applyBorder="1"/>
    <xf numFmtId="0" fontId="10" fillId="5" borderId="1" xfId="0" applyFont="1" applyFill="1" applyBorder="1" applyAlignment="1">
      <alignment vertical="top" wrapText="1"/>
    </xf>
    <xf numFmtId="0" fontId="6" fillId="4" borderId="1" xfId="0" applyFont="1" applyFill="1" applyBorder="1" applyAlignment="1">
      <alignment vertical="top" wrapText="1" readingOrder="2"/>
    </xf>
    <xf numFmtId="165" fontId="6" fillId="0" borderId="0" xfId="1" applyNumberFormat="1" applyFont="1" applyFill="1" applyBorder="1" applyAlignment="1">
      <alignment vertical="center"/>
    </xf>
    <xf numFmtId="165" fontId="20" fillId="8" borderId="12" xfId="0" applyNumberFormat="1" applyFont="1" applyFill="1" applyBorder="1"/>
    <xf numFmtId="164" fontId="10" fillId="8" borderId="1" xfId="1" applyNumberFormat="1" applyFont="1" applyFill="1" applyBorder="1" applyAlignment="1">
      <alignment horizontal="right" vertical="center" wrapText="1" readingOrder="2"/>
    </xf>
    <xf numFmtId="0" fontId="6" fillId="0" borderId="0" xfId="0" applyFont="1" applyAlignment="1">
      <alignment horizontal="right" vertical="top" wrapText="1" readingOrder="2"/>
    </xf>
    <xf numFmtId="0" fontId="6" fillId="2" borderId="2" xfId="0" applyFont="1" applyFill="1" applyBorder="1" applyAlignment="1">
      <alignment horizontal="right" vertical="top" wrapText="1" readingOrder="2"/>
    </xf>
    <xf numFmtId="165" fontId="6" fillId="0" borderId="1" xfId="0" applyNumberFormat="1" applyFont="1" applyBorder="1" applyAlignment="1" applyProtection="1">
      <alignment vertical="center"/>
      <protection locked="0"/>
    </xf>
    <xf numFmtId="9" fontId="0" fillId="0" borderId="1" xfId="2" applyFont="1" applyBorder="1" applyAlignment="1" applyProtection="1">
      <alignment horizontal="center"/>
      <protection locked="0"/>
    </xf>
    <xf numFmtId="0" fontId="10" fillId="0" borderId="0" xfId="0" applyFont="1" applyAlignment="1">
      <alignment vertical="center" wrapText="1"/>
    </xf>
    <xf numFmtId="165" fontId="6" fillId="2" borderId="1" xfId="0" applyNumberFormat="1" applyFont="1" applyFill="1" applyBorder="1" applyAlignment="1" applyProtection="1">
      <alignment vertical="center"/>
      <protection hidden="1"/>
    </xf>
    <xf numFmtId="165" fontId="6" fillId="8" borderId="1" xfId="1" applyNumberFormat="1" applyFont="1" applyFill="1" applyBorder="1" applyAlignment="1" applyProtection="1">
      <alignment vertical="center"/>
      <protection hidden="1"/>
    </xf>
    <xf numFmtId="165" fontId="0" fillId="2" borderId="12" xfId="0" applyNumberFormat="1" applyFill="1" applyBorder="1" applyProtection="1">
      <protection hidden="1"/>
    </xf>
    <xf numFmtId="165" fontId="0" fillId="2" borderId="15" xfId="0" applyNumberFormat="1" applyFill="1" applyBorder="1" applyProtection="1">
      <protection hidden="1"/>
    </xf>
    <xf numFmtId="165" fontId="6" fillId="8" borderId="1" xfId="0" applyNumberFormat="1" applyFont="1" applyFill="1" applyBorder="1" applyAlignment="1" applyProtection="1">
      <alignment vertical="center"/>
      <protection hidden="1"/>
    </xf>
    <xf numFmtId="165" fontId="6" fillId="2" borderId="7" xfId="1" applyNumberFormat="1" applyFont="1" applyFill="1" applyBorder="1" applyAlignment="1" applyProtection="1">
      <alignment horizontal="center" vertical="center" readingOrder="2"/>
      <protection hidden="1"/>
    </xf>
    <xf numFmtId="165" fontId="6" fillId="7" borderId="11" xfId="1" applyNumberFormat="1" applyFont="1" applyFill="1" applyBorder="1" applyAlignment="1" applyProtection="1">
      <alignment horizontal="center" vertical="center" readingOrder="2"/>
      <protection hidden="1"/>
    </xf>
    <xf numFmtId="0" fontId="11" fillId="2" borderId="3" xfId="0" applyFont="1" applyFill="1" applyBorder="1" applyAlignment="1">
      <alignment horizontal="right" vertical="top" wrapText="1" readingOrder="2"/>
    </xf>
    <xf numFmtId="0" fontId="11" fillId="2" borderId="5" xfId="0" applyFont="1" applyFill="1" applyBorder="1" applyAlignment="1">
      <alignment horizontal="right" vertical="top" wrapText="1" readingOrder="2"/>
    </xf>
    <xf numFmtId="0" fontId="11" fillId="2" borderId="4" xfId="0" applyFont="1" applyFill="1" applyBorder="1" applyAlignment="1">
      <alignment horizontal="right" vertical="top" wrapText="1" readingOrder="2"/>
    </xf>
  </cellXfs>
  <cellStyles count="3">
    <cellStyle name="Comma" xfId="1" builtinId="3"/>
    <cellStyle name="Normal" xfId="0" builtinId="0"/>
    <cellStyle name="Percent" xfId="2" builtinId="5"/>
  </cellStyles>
  <dxfs count="11">
    <dxf>
      <numFmt numFmtId="165" formatCode="_ [$₪-40D]\ * #,##0.00_ ;_ [$₪-40D]\ * \-#,##0.00_ ;_ [$₪-40D]\ * &quot;-&quot;??_ ;_ @_ "/>
      <fill>
        <patternFill patternType="solid">
          <fgColor indexed="64"/>
          <bgColor theme="2"/>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scheme val="minor"/>
      </font>
      <numFmt numFmtId="164" formatCode="_ * #,##0_ ;_ * \-#,##0_ ;_ * &quot;-&quot;??_ ;_ @_ "/>
      <fill>
        <patternFill patternType="solid">
          <fgColor indexed="64"/>
          <bgColor theme="2"/>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scheme val="minor"/>
      </font>
      <numFmt numFmtId="13"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minor"/>
      </font>
      <numFmt numFmtId="166" formatCode="_ [$₪-40D]\ * #,##0_ ;_ [$₪-40D]\ * \-#,##0_ ;_ [$₪-40D]\ * &quot;-&quot;??_ ;_ @_ "/>
      <fill>
        <patternFill patternType="solid">
          <fgColor indexed="64"/>
          <bgColor theme="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minor"/>
      </font>
      <fill>
        <patternFill patternType="solid">
          <fgColor indexed="64"/>
          <bgColor theme="2"/>
        </patternFill>
      </fill>
      <alignment horizontal="center" vertical="center" textRotation="0" wrapText="1" indent="0" justifyLastLine="0" shrinkToFit="0" readingOrder="2"/>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minor"/>
      </font>
      <fill>
        <patternFill patternType="solid">
          <fgColor indexed="64"/>
          <bgColor theme="2"/>
        </patternFill>
      </fill>
      <alignment horizontal="general" vertical="center" textRotation="0" wrapText="1" indent="0" justifyLastLine="0" shrinkToFit="0" readingOrder="2"/>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rder>
    </dxf>
    <dxf>
      <border outline="0">
        <bottom style="thin">
          <color indexed="64"/>
        </bottom>
      </border>
    </dxf>
    <dxf>
      <font>
        <b/>
        <i val="0"/>
        <strike val="0"/>
        <condense val="0"/>
        <extend val="0"/>
        <outline val="0"/>
        <shadow val="0"/>
        <u val="none"/>
        <vertAlign val="baseline"/>
        <sz val="12"/>
        <color theme="1"/>
        <name val="Arial"/>
        <scheme val="minor"/>
      </font>
      <fill>
        <patternFill patternType="solid">
          <fgColor indexed="64"/>
          <bgColor rgb="FFB8CCE4"/>
        </patternFill>
      </fill>
      <alignment horizontal="center" vertical="top" textRotation="0" wrapText="1" indent="0" justifyLastLine="0" shrinkToFit="0" readingOrder="2"/>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minor"/>
      </font>
    </dxf>
    <dxf>
      <font>
        <b val="0"/>
        <i val="0"/>
        <strike val="0"/>
        <condense val="0"/>
        <extend val="0"/>
        <outline val="0"/>
        <shadow val="0"/>
        <u val="none"/>
        <vertAlign val="baseline"/>
        <sz val="12"/>
        <color theme="1"/>
        <name val="Arial"/>
        <scheme val="minor"/>
      </font>
      <fill>
        <patternFill patternType="none">
          <fgColor indexed="64"/>
          <bgColor indexed="65"/>
        </patternFill>
      </fill>
      <alignment horizontal="general" vertical="top" textRotation="0" wrapText="1" indent="0" justifyLastLine="0" shrinkToFit="0" readingOrder="2"/>
    </dxf>
  </dxfs>
  <tableStyles count="2" defaultTableStyle="TableStyleMedium2" defaultPivotStyle="PivotStyleLight16">
    <tableStyle name="סגנון טבלה 1" pivot="0" count="0"/>
    <tableStyle name="סגנון טבלה 2"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2" name="טבלה22" displayName="טבלה22" ref="B2:E15" totalsRowShown="0">
  <autoFilter ref="B2:E15"/>
  <tableColumns count="4">
    <tableColumn id="1" name="עמודה1"/>
    <tableColumn id="2" name="עמודה2"/>
    <tableColumn id="3" name="עמודה3"/>
    <tableColumn id="4" name="עמודה4" dataDxfId="10"/>
  </tableColumns>
  <tableStyleInfo name="סגנון טבלה 1" showFirstColumn="0" showLastColumn="0" showRowStripes="1" showColumnStripes="0"/>
</table>
</file>

<file path=xl/tables/table2.xml><?xml version="1.0" encoding="utf-8"?>
<table xmlns="http://schemas.openxmlformats.org/spreadsheetml/2006/main" id="21" name="טבלה21" displayName="טבלה21" ref="B2:M10" totalsRowShown="0" headerRowDxfId="9">
  <autoFilter ref="B2:M10"/>
  <tableColumns count="12">
    <tableColumn id="1" name="עמודה1"/>
    <tableColumn id="2" name="עמודה2"/>
    <tableColumn id="3" name="עמודה3"/>
    <tableColumn id="4" name="עמודה4"/>
    <tableColumn id="5" name="עמודה5"/>
    <tableColumn id="6" name="עמודה6"/>
    <tableColumn id="7" name="עמודה7"/>
    <tableColumn id="8" name="עמודה8"/>
    <tableColumn id="9" name="עמודה9"/>
    <tableColumn id="10" name="עמודה10"/>
    <tableColumn id="11" name="עמודה11"/>
    <tableColumn id="12" name="עמודה12"/>
  </tableColumns>
  <tableStyleInfo name="סגנון טבלה 1" showFirstColumn="0" showLastColumn="0" showRowStripes="1" showColumnStripes="0"/>
</table>
</file>

<file path=xl/tables/table3.xml><?xml version="1.0" encoding="utf-8"?>
<table xmlns="http://schemas.openxmlformats.org/spreadsheetml/2006/main" id="8" name="טבלה8" displayName="טבלה8" ref="B2:G12" totalsRowShown="0" headerRowDxfId="8" headerRowBorderDxfId="7" tableBorderDxfId="6">
  <tableColumns count="6">
    <tableColumn id="1" name="תפקיד" dataDxfId="5"/>
    <tableColumn id="2" name="מס&quot;ד ורמה" dataDxfId="4"/>
    <tableColumn id="3" name="* תעריף עדכני (₪ לשעה כולל מע&quot;מ)" dataDxfId="3"/>
    <tableColumn id="4" name="אחוז הנחה מוצע_x000a_מוגבל עד 20%_x000a_(%)" dataDxfId="2" dataCellStyle="Percent"/>
    <tableColumn id="5" name="כמות שעות לצורך השוואה" dataDxfId="1" dataCellStyle="Comma"/>
    <tableColumn id="6" name="עלות כוללת_x000a_(₪ כולל מע&quot;מ)" dataDxfId="0"/>
  </tableColumns>
  <tableStyleInfo name="סגנון טבלה 1"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E16"/>
  <sheetViews>
    <sheetView showGridLines="0" rightToLeft="1" tabSelected="1" workbookViewId="0">
      <selection activeCell="E3" sqref="E3"/>
    </sheetView>
  </sheetViews>
  <sheetFormatPr defaultRowHeight="14.25" x14ac:dyDescent="0.2"/>
  <cols>
    <col min="1" max="1" width="3.75" customWidth="1"/>
    <col min="2" max="2" width="34.75" customWidth="1"/>
    <col min="3" max="3" width="36.125" customWidth="1"/>
    <col min="4" max="4" width="8.25" customWidth="1"/>
    <col min="5" max="5" width="64.375" customWidth="1"/>
    <col min="6" max="6" width="3.75" customWidth="1"/>
  </cols>
  <sheetData>
    <row r="1" spans="2:5" ht="15" thickBot="1" x14ac:dyDescent="0.25"/>
    <row r="2" spans="2:5" ht="15" hidden="1" thickBot="1" x14ac:dyDescent="0.25">
      <c r="B2" t="s">
        <v>51</v>
      </c>
      <c r="C2" t="s">
        <v>52</v>
      </c>
      <c r="D2" t="s">
        <v>53</v>
      </c>
      <c r="E2" t="s">
        <v>54</v>
      </c>
    </row>
    <row r="3" spans="2:5" ht="196.9" customHeight="1" thickBot="1" x14ac:dyDescent="0.25">
      <c r="C3" s="36" t="s">
        <v>13</v>
      </c>
      <c r="E3" s="53" t="s">
        <v>67</v>
      </c>
    </row>
    <row r="4" spans="2:5" ht="16.899999999999999" customHeight="1" thickBot="1" x14ac:dyDescent="0.25">
      <c r="B4" s="1"/>
      <c r="C4" s="2"/>
      <c r="E4" s="52"/>
    </row>
    <row r="5" spans="2:5" ht="18" customHeight="1" thickBot="1" x14ac:dyDescent="0.25">
      <c r="B5" s="3" t="s">
        <v>0</v>
      </c>
      <c r="C5" s="22" t="s">
        <v>50</v>
      </c>
      <c r="E5" s="52"/>
    </row>
    <row r="6" spans="2:5" ht="15.75" thickBot="1" x14ac:dyDescent="0.25">
      <c r="B6" s="4"/>
      <c r="C6" s="23"/>
      <c r="E6" s="52"/>
    </row>
    <row r="7" spans="2:5" ht="36" customHeight="1" thickBot="1" x14ac:dyDescent="0.25">
      <c r="B7" s="3" t="s">
        <v>1</v>
      </c>
      <c r="C7" s="21" t="s">
        <v>41</v>
      </c>
      <c r="E7" s="52"/>
    </row>
    <row r="8" spans="2:5" ht="15" customHeight="1" thickBot="1" x14ac:dyDescent="0.25">
      <c r="B8" s="4"/>
      <c r="C8" s="23"/>
      <c r="E8" s="52"/>
    </row>
    <row r="9" spans="2:5" ht="15.75" thickBot="1" x14ac:dyDescent="0.25">
      <c r="B9" s="3" t="s">
        <v>2</v>
      </c>
      <c r="C9" s="28"/>
      <c r="E9" s="52"/>
    </row>
    <row r="10" spans="2:5" ht="15.75" thickBot="1" x14ac:dyDescent="0.25">
      <c r="B10" s="5"/>
      <c r="C10" s="24"/>
      <c r="E10" s="26"/>
    </row>
    <row r="11" spans="2:5" ht="15.75" thickBot="1" x14ac:dyDescent="0.25">
      <c r="B11" s="3" t="s">
        <v>4</v>
      </c>
      <c r="C11" s="28"/>
      <c r="E11" s="26"/>
    </row>
    <row r="12" spans="2:5" ht="15.75" thickBot="1" x14ac:dyDescent="0.25">
      <c r="B12" s="5"/>
      <c r="C12" s="24"/>
      <c r="E12" s="26"/>
    </row>
    <row r="13" spans="2:5" ht="15.75" thickBot="1" x14ac:dyDescent="0.25">
      <c r="B13" s="3" t="s">
        <v>3</v>
      </c>
      <c r="C13" s="29"/>
      <c r="E13" s="26"/>
    </row>
    <row r="14" spans="2:5" ht="15.75" thickBot="1" x14ac:dyDescent="0.25">
      <c r="B14" s="6"/>
      <c r="C14" s="25"/>
      <c r="E14" s="26"/>
    </row>
    <row r="15" spans="2:5" ht="87" customHeight="1" thickBot="1" x14ac:dyDescent="0.25">
      <c r="B15" s="5" t="s">
        <v>5</v>
      </c>
      <c r="C15" s="30"/>
      <c r="E15" s="26"/>
    </row>
    <row r="16" spans="2:5" x14ac:dyDescent="0.2">
      <c r="C16" s="6"/>
    </row>
  </sheetData>
  <sheetProtection sheet="1" objects="1" scenarios="1"/>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2:M10"/>
  <sheetViews>
    <sheetView showGridLines="0" rightToLeft="1" workbookViewId="0">
      <selection activeCell="E4" sqref="E4"/>
    </sheetView>
  </sheetViews>
  <sheetFormatPr defaultColWidth="8.625" defaultRowHeight="14.25" x14ac:dyDescent="0.2"/>
  <cols>
    <col min="1" max="1" width="3.75" style="7" customWidth="1"/>
    <col min="2" max="2" width="42.875" style="7" customWidth="1"/>
    <col min="3" max="3" width="16.625" style="7" customWidth="1"/>
    <col min="4" max="4" width="3.75" style="7" customWidth="1"/>
    <col min="5" max="5" width="32.375" style="7" customWidth="1"/>
    <col min="6" max="13" width="14.625" style="7" bestFit="1" customWidth="1"/>
    <col min="14" max="16384" width="8.625" style="7"/>
  </cols>
  <sheetData>
    <row r="2" spans="2:13" hidden="1" x14ac:dyDescent="0.2">
      <c r="B2" s="7" t="s">
        <v>51</v>
      </c>
      <c r="C2" s="7" t="s">
        <v>52</v>
      </c>
      <c r="D2" s="7" t="s">
        <v>53</v>
      </c>
      <c r="E2" s="7" t="s">
        <v>54</v>
      </c>
      <c r="F2" s="7" t="s">
        <v>57</v>
      </c>
      <c r="G2" s="7" t="s">
        <v>58</v>
      </c>
      <c r="H2" s="7" t="s">
        <v>59</v>
      </c>
      <c r="I2" s="7" t="s">
        <v>60</v>
      </c>
      <c r="J2" s="7" t="s">
        <v>61</v>
      </c>
      <c r="K2" s="7" t="s">
        <v>62</v>
      </c>
      <c r="L2" s="7" t="s">
        <v>63</v>
      </c>
      <c r="M2" s="7" t="s">
        <v>64</v>
      </c>
    </row>
    <row r="3" spans="2:13" s="8" customFormat="1" ht="31.5" customHeight="1" x14ac:dyDescent="0.2">
      <c r="F3" s="35">
        <v>1</v>
      </c>
      <c r="G3" s="35" t="s">
        <v>6</v>
      </c>
      <c r="H3" s="35" t="s">
        <v>7</v>
      </c>
      <c r="I3" s="35" t="s">
        <v>8</v>
      </c>
      <c r="J3" s="35" t="s">
        <v>9</v>
      </c>
      <c r="K3" s="35" t="s">
        <v>10</v>
      </c>
      <c r="L3" s="35" t="s">
        <v>11</v>
      </c>
      <c r="M3" s="35" t="s">
        <v>12</v>
      </c>
    </row>
    <row r="4" spans="2:13" s="8" customFormat="1" ht="60.75" x14ac:dyDescent="0.2">
      <c r="B4" s="48" t="s">
        <v>65</v>
      </c>
      <c r="C4" s="54">
        <v>0</v>
      </c>
      <c r="E4" s="47" t="s">
        <v>14</v>
      </c>
      <c r="F4" s="38">
        <v>500</v>
      </c>
      <c r="G4" s="38">
        <f>F4*1.03</f>
        <v>515</v>
      </c>
      <c r="H4" s="38">
        <f t="shared" ref="H4:M4" si="0">G4*1.03</f>
        <v>530.45000000000005</v>
      </c>
      <c r="I4" s="38">
        <f t="shared" si="0"/>
        <v>546.36350000000004</v>
      </c>
      <c r="J4" s="38">
        <f t="shared" si="0"/>
        <v>562.75440500000002</v>
      </c>
      <c r="K4" s="38">
        <f t="shared" si="0"/>
        <v>579.63703715000008</v>
      </c>
      <c r="L4" s="38">
        <f t="shared" si="0"/>
        <v>597.02614826450008</v>
      </c>
      <c r="M4" s="38">
        <f t="shared" si="0"/>
        <v>614.93693271243512</v>
      </c>
    </row>
    <row r="5" spans="2:13" ht="63.75" x14ac:dyDescent="0.2">
      <c r="B5" s="48" t="s">
        <v>66</v>
      </c>
      <c r="C5" s="54">
        <v>0</v>
      </c>
      <c r="E5" s="47" t="s">
        <v>46</v>
      </c>
      <c r="F5" s="57">
        <f t="shared" ref="F5:M5" si="1">$C$4+(INT((F$4-500)/150))*$C$5</f>
        <v>0</v>
      </c>
      <c r="G5" s="57">
        <f t="shared" si="1"/>
        <v>0</v>
      </c>
      <c r="H5" s="57">
        <f t="shared" si="1"/>
        <v>0</v>
      </c>
      <c r="I5" s="57">
        <f t="shared" si="1"/>
        <v>0</v>
      </c>
      <c r="J5" s="57">
        <f t="shared" si="1"/>
        <v>0</v>
      </c>
      <c r="K5" s="57">
        <f t="shared" si="1"/>
        <v>0</v>
      </c>
      <c r="L5" s="57">
        <f t="shared" si="1"/>
        <v>0</v>
      </c>
      <c r="M5" s="57">
        <f t="shared" si="1"/>
        <v>0</v>
      </c>
    </row>
    <row r="6" spans="2:13" s="8" customFormat="1" x14ac:dyDescent="0.2">
      <c r="F6" s="56"/>
    </row>
    <row r="7" spans="2:13" s="8" customFormat="1" ht="30.6" customHeight="1" x14ac:dyDescent="0.2">
      <c r="E7" s="51" t="s">
        <v>47</v>
      </c>
      <c r="F7" s="49"/>
    </row>
    <row r="8" spans="2:13" ht="28.5" customHeight="1" x14ac:dyDescent="0.2">
      <c r="E8" s="58">
        <f>SUM(F5:M5)*0.9+C5*0.1</f>
        <v>0</v>
      </c>
    </row>
    <row r="9" spans="2:13" s="9" customFormat="1" ht="15.75" thickBot="1" x14ac:dyDescent="0.25">
      <c r="C9" s="27"/>
      <c r="D9" s="27"/>
      <c r="E9" s="7"/>
      <c r="F9" s="27"/>
    </row>
    <row r="10" spans="2:13" ht="57.75" thickBot="1" x14ac:dyDescent="0.25">
      <c r="E10" s="37" t="s">
        <v>55</v>
      </c>
    </row>
  </sheetData>
  <sheetProtection sheet="1" objects="1" scenarios="1"/>
  <dataValidations count="1">
    <dataValidation type="custom" allowBlank="1" showInputMessage="1" showErrorMessage="1" error="חריגה ממגבלת עלות של 30% מעלות תפעול ותחזוקת המערכת עבור כמות בסיס של 500 משתמשים (ש&quot;ח כולל מע&quot;מ)" promptTitle="מגבלת עלות" prompt="העלות לא תעלה על שיעור של 30% מעלות תפעול ותחזוקת המערכת עבור כמות בסיס של 500 משתמשים (ש&quot;ח כולל מע&quot;מ)" sqref="C5">
      <formula1>C5&lt;=(0.3*C4)</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17"/>
  <sheetViews>
    <sheetView showGridLines="0" rightToLeft="1" workbookViewId="0"/>
  </sheetViews>
  <sheetFormatPr defaultRowHeight="14.25" x14ac:dyDescent="0.2"/>
  <cols>
    <col min="1" max="1" width="3.625" customWidth="1"/>
    <col min="2" max="2" width="45" customWidth="1"/>
    <col min="3" max="3" width="11.75" style="7" customWidth="1"/>
    <col min="4" max="4" width="32.375" style="7" customWidth="1"/>
    <col min="5" max="5" width="14.375" style="7" bestFit="1" customWidth="1"/>
    <col min="6" max="6" width="23.875" customWidth="1"/>
    <col min="7" max="7" width="16" bestFit="1" customWidth="1"/>
    <col min="8" max="8" width="4.5" customWidth="1"/>
    <col min="9" max="9" width="5.75" customWidth="1"/>
    <col min="10" max="10" width="14.625" bestFit="1" customWidth="1"/>
  </cols>
  <sheetData>
    <row r="1" spans="2:7" ht="15.6" customHeight="1" x14ac:dyDescent="0.2">
      <c r="B1" s="40"/>
      <c r="C1" s="40"/>
      <c r="D1" s="41" t="s">
        <v>15</v>
      </c>
      <c r="E1" s="40"/>
      <c r="F1" s="40"/>
      <c r="G1" s="40"/>
    </row>
    <row r="2" spans="2:7" ht="46.5" customHeight="1" x14ac:dyDescent="0.2">
      <c r="B2" s="39" t="s">
        <v>16</v>
      </c>
      <c r="C2" s="39" t="s">
        <v>17</v>
      </c>
      <c r="D2" s="39" t="s">
        <v>44</v>
      </c>
      <c r="E2" s="39" t="s">
        <v>35</v>
      </c>
      <c r="F2" s="39" t="s">
        <v>34</v>
      </c>
      <c r="G2" s="44" t="s">
        <v>45</v>
      </c>
    </row>
    <row r="3" spans="2:7" ht="15.4" customHeight="1" x14ac:dyDescent="0.2">
      <c r="B3" s="42" t="s">
        <v>43</v>
      </c>
      <c r="C3" s="10" t="s">
        <v>42</v>
      </c>
      <c r="D3" s="19">
        <f>248*1.17</f>
        <v>290.15999999999997</v>
      </c>
      <c r="E3" s="55">
        <v>0</v>
      </c>
      <c r="F3" s="16">
        <v>500</v>
      </c>
      <c r="G3" s="59">
        <f>(1-$E3)*$D3*F3</f>
        <v>145079.99999999997</v>
      </c>
    </row>
    <row r="4" spans="2:7" ht="15.4" customHeight="1" x14ac:dyDescent="0.2">
      <c r="B4" s="42" t="s">
        <v>18</v>
      </c>
      <c r="C4" s="10" t="s">
        <v>19</v>
      </c>
      <c r="D4" s="19">
        <f>218*1.17</f>
        <v>255.05999999999997</v>
      </c>
      <c r="E4" s="55">
        <v>0</v>
      </c>
      <c r="F4" s="16">
        <v>900</v>
      </c>
      <c r="G4" s="59">
        <f>(1-$E4)*$D4*F4</f>
        <v>229553.99999999997</v>
      </c>
    </row>
    <row r="5" spans="2:7" ht="15.4" customHeight="1" x14ac:dyDescent="0.2">
      <c r="B5" s="42" t="s">
        <v>20</v>
      </c>
      <c r="C5" s="10" t="s">
        <v>21</v>
      </c>
      <c r="D5" s="19">
        <f>229*1.17</f>
        <v>267.93</v>
      </c>
      <c r="E5" s="55">
        <v>0</v>
      </c>
      <c r="F5" s="16">
        <v>3000</v>
      </c>
      <c r="G5" s="59">
        <f t="shared" ref="G5:G11" si="0">(1-$E5)*$D5*F5</f>
        <v>803790</v>
      </c>
    </row>
    <row r="6" spans="2:7" ht="15.4" customHeight="1" x14ac:dyDescent="0.2">
      <c r="B6" s="42" t="s">
        <v>22</v>
      </c>
      <c r="C6" s="10" t="s">
        <v>23</v>
      </c>
      <c r="D6" s="19">
        <f>170*1.17</f>
        <v>198.89999999999998</v>
      </c>
      <c r="E6" s="55">
        <v>0</v>
      </c>
      <c r="F6" s="16">
        <v>1600</v>
      </c>
      <c r="G6" s="59">
        <f t="shared" si="0"/>
        <v>318239.99999999994</v>
      </c>
    </row>
    <row r="7" spans="2:7" ht="15.4" customHeight="1" x14ac:dyDescent="0.2">
      <c r="B7" s="42" t="s">
        <v>24</v>
      </c>
      <c r="C7" s="10" t="s">
        <v>25</v>
      </c>
      <c r="D7" s="19">
        <f>169*1.17</f>
        <v>197.73</v>
      </c>
      <c r="E7" s="55">
        <v>0</v>
      </c>
      <c r="F7" s="16">
        <v>400</v>
      </c>
      <c r="G7" s="59">
        <f t="shared" si="0"/>
        <v>79092</v>
      </c>
    </row>
    <row r="8" spans="2:7" ht="15.4" customHeight="1" x14ac:dyDescent="0.2">
      <c r="B8" s="42" t="s">
        <v>26</v>
      </c>
      <c r="C8" s="10" t="s">
        <v>27</v>
      </c>
      <c r="D8" s="19">
        <f>219*1.17</f>
        <v>256.22999999999996</v>
      </c>
      <c r="E8" s="55">
        <v>0</v>
      </c>
      <c r="F8" s="16">
        <v>400</v>
      </c>
      <c r="G8" s="59">
        <f t="shared" si="0"/>
        <v>102491.99999999999</v>
      </c>
    </row>
    <row r="9" spans="2:7" ht="15.4" customHeight="1" x14ac:dyDescent="0.2">
      <c r="B9" s="42" t="s">
        <v>28</v>
      </c>
      <c r="C9" s="10" t="s">
        <v>29</v>
      </c>
      <c r="D9" s="19">
        <f>311*1.17</f>
        <v>363.87</v>
      </c>
      <c r="E9" s="55">
        <v>0</v>
      </c>
      <c r="F9" s="16">
        <v>400</v>
      </c>
      <c r="G9" s="59">
        <f t="shared" si="0"/>
        <v>145548</v>
      </c>
    </row>
    <row r="10" spans="2:7" ht="15.4" customHeight="1" x14ac:dyDescent="0.2">
      <c r="B10" s="42" t="s">
        <v>30</v>
      </c>
      <c r="C10" s="10" t="s">
        <v>31</v>
      </c>
      <c r="D10" s="19">
        <f>306*1.17</f>
        <v>358.02</v>
      </c>
      <c r="E10" s="55">
        <v>0</v>
      </c>
      <c r="F10" s="16">
        <v>400</v>
      </c>
      <c r="G10" s="59">
        <f t="shared" si="0"/>
        <v>143208</v>
      </c>
    </row>
    <row r="11" spans="2:7" ht="15.4" customHeight="1" x14ac:dyDescent="0.2">
      <c r="B11" s="42" t="s">
        <v>32</v>
      </c>
      <c r="C11" s="10" t="s">
        <v>33</v>
      </c>
      <c r="D11" s="19">
        <f>340*1.17</f>
        <v>397.79999999999995</v>
      </c>
      <c r="E11" s="55">
        <v>0</v>
      </c>
      <c r="F11" s="43">
        <v>400</v>
      </c>
      <c r="G11" s="60">
        <f t="shared" si="0"/>
        <v>159119.99999999997</v>
      </c>
    </row>
    <row r="12" spans="2:7" ht="15.6" customHeight="1" x14ac:dyDescent="0.2">
      <c r="B12" s="7"/>
      <c r="C12"/>
      <c r="D12"/>
      <c r="E12" s="45" t="s">
        <v>40</v>
      </c>
      <c r="F12" s="46"/>
      <c r="G12" s="50">
        <f>SUM(G3:G11)</f>
        <v>2126124</v>
      </c>
    </row>
    <row r="13" spans="2:7" ht="15.75" thickBot="1" x14ac:dyDescent="0.25">
      <c r="B13" s="11"/>
      <c r="C13" s="12"/>
      <c r="D13" s="13"/>
      <c r="E13"/>
    </row>
    <row r="14" spans="2:7" ht="36" customHeight="1" thickBot="1" x14ac:dyDescent="0.25">
      <c r="B14" s="64" t="s">
        <v>56</v>
      </c>
      <c r="C14" s="65"/>
      <c r="D14" s="65"/>
      <c r="E14" s="65"/>
      <c r="F14" s="65"/>
      <c r="G14" s="66"/>
    </row>
    <row r="16" spans="2:7" s="18" customFormat="1" ht="24.6" customHeight="1" x14ac:dyDescent="0.2">
      <c r="B16" s="17" t="s">
        <v>49</v>
      </c>
    </row>
    <row r="17" spans="2:10" ht="24.4" customHeight="1" x14ac:dyDescent="0.2">
      <c r="B17" s="61">
        <f>8*G12</f>
        <v>17008992</v>
      </c>
      <c r="J17" s="20"/>
    </row>
  </sheetData>
  <sheetProtection sheet="1" objects="1" scenarios="1"/>
  <mergeCells count="1">
    <mergeCell ref="B14:G14"/>
  </mergeCells>
  <dataValidations count="1">
    <dataValidation type="decimal" allowBlank="1" showInputMessage="1" showErrorMessage="1" errorTitle="חרגת מסכום הנחה מרבית מותרת" error="הנחה מרבית מותרת תעמוד על 20%" sqref="E3:E11">
      <formula1>0</formula1>
      <formula2>0.2</formula2>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B1:C18"/>
  <sheetViews>
    <sheetView showGridLines="0" rightToLeft="1" workbookViewId="0"/>
  </sheetViews>
  <sheetFormatPr defaultRowHeight="14.25" x14ac:dyDescent="0.2"/>
  <cols>
    <col min="1" max="1" width="3.75" customWidth="1"/>
    <col min="2" max="2" width="35.375" customWidth="1"/>
    <col min="3" max="3" width="20.625" customWidth="1"/>
    <col min="4" max="4" width="5.75" customWidth="1"/>
  </cols>
  <sheetData>
    <row r="1" spans="2:3" ht="18.75" thickBot="1" x14ac:dyDescent="0.25">
      <c r="B1" s="14"/>
      <c r="C1" s="14"/>
    </row>
    <row r="2" spans="2:3" ht="31.5" x14ac:dyDescent="0.2">
      <c r="B2" s="33" t="s">
        <v>36</v>
      </c>
      <c r="C2" s="34" t="s">
        <v>48</v>
      </c>
    </row>
    <row r="3" spans="2:3" ht="15" x14ac:dyDescent="0.2">
      <c r="B3" s="31" t="s">
        <v>38</v>
      </c>
      <c r="C3" s="62">
        <f>'תפעול ותחזוקה'!E8</f>
        <v>0</v>
      </c>
    </row>
    <row r="4" spans="2:3" ht="15" x14ac:dyDescent="0.2">
      <c r="B4" s="31" t="s">
        <v>39</v>
      </c>
      <c r="C4" s="62">
        <f>'שינויים ושיפורים'!G12*8</f>
        <v>17008992</v>
      </c>
    </row>
    <row r="5" spans="2:3" ht="15.75" thickBot="1" x14ac:dyDescent="0.25">
      <c r="B5" s="32" t="s">
        <v>37</v>
      </c>
      <c r="C5" s="63">
        <f>SUM(C3:C4)</f>
        <v>17008992</v>
      </c>
    </row>
    <row r="12" spans="2:3" x14ac:dyDescent="0.2">
      <c r="B12" s="15"/>
      <c r="C12" s="15"/>
    </row>
    <row r="13" spans="2:3" x14ac:dyDescent="0.2">
      <c r="B13" s="15"/>
      <c r="C13" s="15"/>
    </row>
    <row r="14" spans="2:3" x14ac:dyDescent="0.2">
      <c r="B14" s="15"/>
      <c r="C14" s="15"/>
    </row>
    <row r="15" spans="2:3" x14ac:dyDescent="0.2">
      <c r="B15" s="15"/>
      <c r="C15" s="15"/>
    </row>
    <row r="16" spans="2:3" x14ac:dyDescent="0.2">
      <c r="B16" s="15"/>
      <c r="C16" s="15"/>
    </row>
    <row r="17" spans="2:3" x14ac:dyDescent="0.2">
      <c r="B17" s="15"/>
      <c r="C17" s="15"/>
    </row>
    <row r="18" spans="2:3" x14ac:dyDescent="0.2">
      <c r="B18" s="15"/>
      <c r="C18" s="15"/>
    </row>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שער</vt:lpstr>
      <vt:lpstr>תפעול ותחזוקה</vt:lpstr>
      <vt:lpstr>שינויים ושיפורים</vt:lpstr>
      <vt:lpstr>סך עלות לצורך השוואת הצעות</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תבנית הצעת מחיר מעודכנת מכרז פומבי 56.2019 אספקה התקנה ותחזוקה של תוכנות בינה עסקית QlikSense ו Tableau</dc:title>
  <dc:creator>Noa Ashkenazy</dc:creator>
  <cp:lastModifiedBy>שירן קלר</cp:lastModifiedBy>
  <dcterms:created xsi:type="dcterms:W3CDTF">2019-08-25T11:47:35Z</dcterms:created>
  <dcterms:modified xsi:type="dcterms:W3CDTF">2024-04-14T04:40:38Z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0x01010034FFD7AE09D72A4A84EE8002A75EC75F</vt:lpwstr>
  </property>
</Properties>
</file>